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II\"/>
    </mc:Choice>
  </mc:AlternateContent>
  <bookViews>
    <workbookView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G39" i="1"/>
  <c r="G38" i="1"/>
  <c r="G37" i="1"/>
  <c r="G9" i="1"/>
  <c r="G8" i="1" s="1"/>
  <c r="G17" i="1"/>
  <c r="G10" i="1"/>
  <c r="D39" i="1" l="1"/>
  <c r="D38" i="1"/>
  <c r="D29" i="1"/>
  <c r="D10" i="1"/>
  <c r="F39" i="1" l="1"/>
  <c r="C39" i="1"/>
  <c r="F38" i="1"/>
  <c r="C38" i="1"/>
  <c r="D37" i="1"/>
  <c r="E37" i="1" s="1"/>
  <c r="F37" i="1" s="1"/>
  <c r="C37" i="1"/>
  <c r="F35" i="1"/>
  <c r="F34" i="1"/>
  <c r="E34" i="1"/>
  <c r="F33" i="1"/>
  <c r="E33" i="1"/>
  <c r="F32" i="1"/>
  <c r="E32" i="1"/>
  <c r="F31" i="1"/>
  <c r="E31" i="1"/>
  <c r="F30" i="1"/>
  <c r="E30" i="1"/>
  <c r="F29" i="1"/>
  <c r="C29" i="1"/>
  <c r="C8" i="1" s="1"/>
  <c r="F27" i="1"/>
  <c r="E27" i="1"/>
  <c r="F26" i="1"/>
  <c r="E26" i="1"/>
  <c r="F25" i="1"/>
  <c r="E25" i="1"/>
  <c r="F24" i="1"/>
  <c r="E24" i="1"/>
  <c r="F23" i="1"/>
  <c r="E23" i="1"/>
  <c r="F22" i="1"/>
  <c r="F21" i="1"/>
  <c r="E21" i="1"/>
  <c r="F20" i="1"/>
  <c r="E20" i="1"/>
  <c r="F19" i="1"/>
  <c r="E19" i="1"/>
  <c r="F18" i="1"/>
  <c r="D17" i="1"/>
  <c r="C17" i="1"/>
  <c r="F16" i="1"/>
  <c r="E16" i="1"/>
  <c r="F15" i="1"/>
  <c r="E15" i="1"/>
  <c r="F14" i="1"/>
  <c r="E14" i="1"/>
  <c r="F13" i="1"/>
  <c r="E13" i="1"/>
  <c r="F12" i="1"/>
  <c r="E12" i="1"/>
  <c r="F11" i="1"/>
  <c r="E11" i="1"/>
  <c r="F10" i="1"/>
  <c r="E10" i="1"/>
  <c r="C10" i="1"/>
  <c r="C9" i="1"/>
  <c r="F9" i="1" l="1"/>
  <c r="E17" i="1"/>
  <c r="F17" i="1"/>
  <c r="D8" i="1"/>
  <c r="F8" i="1" s="1"/>
  <c r="E9" i="1"/>
  <c r="E29" i="1"/>
  <c r="E38" i="1"/>
  <c r="E39" i="1"/>
  <c r="E8" i="1" l="1"/>
  <c r="A31" i="1" l="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<sst xmlns="http://schemas.openxmlformats.org/spreadsheetml/2006/main" count="54" uniqueCount="49">
  <si>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</si>
  <si>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</si>
  <si>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</si>
  <si>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</si>
  <si>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</si>
  <si>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</si>
  <si>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</si>
  <si>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</si>
  <si>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</si>
  <si>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</si>
  <si>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</si>
  <si>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</si>
  <si>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</si>
  <si>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</si>
  <si>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</si>
  <si>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</si>
  <si>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</si>
  <si>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</si>
  <si>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</si>
  <si>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</si>
  <si>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</si>
  <si>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</si>
  <si>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</si>
  <si>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</si>
  <si>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</si>
  <si>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</si>
  <si>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</si>
  <si>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</si>
  <si>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</si>
  <si>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</si>
  <si>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</si>
  <si>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</si>
  <si>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</si>
  <si>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</si>
  <si>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</si>
  <si>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</si>
  <si>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</si>
  <si>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</si>
  <si>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</si>
  <si>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</si>
  <si>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</si>
  <si>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</si>
  <si>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</si>
  <si>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</si>
  <si>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</si>
  <si>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</si>
  <si>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</si>
  <si>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III NĂM 2023</t>
  </si>
  <si>
    <t>ƯỚC THỰC HIỆN QUÝ 
(09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</si>
</sst>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_(@_)"/>
    <numFmt numFmtId="165" formatCode="_(* #,##0_);_(* \(#,##0\);_(* &quot;-&quot;??_);_(@_)"/>
  </numFmts>
  <fonts count="28">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sz val="12"/>
      <color theme="1"/>
      <name val="Times New Roman"/>
      <family val="1"/>
      <charset val="163"/>
    </font>
    <font>
      <i/>
      <sz val="12"/>
      <color theme="1"/>
      <name val="Times New Roman"/>
      <family val="1"/>
      <charset val="163"/>
    </font>
    <font>
      <b/>
      <sz val="12"/>
      <color theme="1"/>
      <name val="Times New Roman"/>
      <family val="1"/>
      <charset val="163"/>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s>
  <cellStyleXfs count="12">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xf numFmtId="43" fontId="24" fillId="0" borderId="0" applyFont="0" applyFill="0" applyBorder="0" applyAlignment="0" applyProtection="0"/>
  </cellStyleXfs>
  <cellXfs count="74">
    <xf numFmtId="0" fontId="0" fillId="0" borderId="0" xfId="0"/>
    <xf numFmtId="0" fontId="11" fillId="0" borderId="0" xfId="4" applyFont="1" applyFill="1"/>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centerContinuous"/>
    </xf>
    <xf numFmtId="0" fontId="4" fillId="0" borderId="0" xfId="0" applyFont="1" applyFill="1"/>
    <xf numFmtId="0" fontId="9"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16" fillId="0" borderId="2" xfId="0" applyFont="1" applyFill="1" applyBorder="1" applyAlignment="1">
      <alignment horizontal="center" vertical="center"/>
    </xf>
    <xf numFmtId="0" fontId="4" fillId="0" borderId="2" xfId="0" applyFont="1" applyFill="1" applyBorder="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0" xfId="0" applyFont="1" applyFill="1"/>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10" fillId="0" borderId="0" xfId="0" quotePrefix="1" applyFont="1" applyFill="1" applyAlignment="1">
      <alignment horizontal="left"/>
    </xf>
    <xf numFmtId="0" fontId="5" fillId="0" borderId="0" xfId="0" applyFont="1" applyFill="1" applyAlignment="1">
      <alignment horizontal="centerContinuous" wrapText="1"/>
    </xf>
    <xf numFmtId="0" fontId="22" fillId="0" borderId="0" xfId="0" applyFont="1" applyFill="1" applyBorder="1" applyAlignment="1">
      <alignment horizontal="right"/>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3" fontId="18" fillId="0" borderId="6" xfId="0" applyNumberFormat="1" applyFont="1" applyFill="1" applyBorder="1" applyAlignment="1">
      <alignment vertical="center"/>
    </xf>
    <xf numFmtId="3" fontId="18" fillId="0" borderId="4" xfId="0" applyNumberFormat="1" applyFont="1" applyFill="1" applyBorder="1" applyAlignment="1">
      <alignment vertical="center"/>
    </xf>
    <xf numFmtId="0" fontId="12" fillId="0" borderId="0" xfId="0" applyFont="1" applyFill="1" applyAlignment="1">
      <alignment vertical="center"/>
    </xf>
    <xf numFmtId="3" fontId="3" fillId="0" borderId="2" xfId="0" applyNumberFormat="1" applyFont="1" applyFill="1" applyBorder="1" applyAlignment="1">
      <alignment vertical="center"/>
    </xf>
    <xf numFmtId="3" fontId="16" fillId="0" borderId="2" xfId="0" applyNumberFormat="1" applyFont="1" applyFill="1" applyBorder="1" applyAlignment="1">
      <alignment vertical="center"/>
    </xf>
    <xf numFmtId="3" fontId="16" fillId="0" borderId="3" xfId="0" applyNumberFormat="1" applyFont="1" applyFill="1" applyBorder="1" applyAlignment="1">
      <alignment vertical="center"/>
    </xf>
    <xf numFmtId="3" fontId="17" fillId="0" borderId="2" xfId="0" applyNumberFormat="1" applyFont="1" applyFill="1" applyBorder="1" applyAlignment="1">
      <alignment vertical="center"/>
    </xf>
    <xf numFmtId="3" fontId="17" fillId="0" borderId="3" xfId="0" applyNumberFormat="1" applyFont="1" applyFill="1" applyBorder="1" applyAlignment="1">
      <alignment vertical="center"/>
    </xf>
    <xf numFmtId="0" fontId="4" fillId="0" borderId="3" xfId="0" applyFont="1" applyFill="1" applyBorder="1" applyAlignment="1">
      <alignment horizontal="justify" wrapText="1"/>
    </xf>
    <xf numFmtId="3" fontId="19" fillId="0" borderId="2" xfId="0" applyNumberFormat="1" applyFont="1" applyFill="1" applyBorder="1" applyAlignment="1">
      <alignment vertical="center"/>
    </xf>
    <xf numFmtId="3" fontId="19" fillId="0" borderId="3" xfId="0" applyNumberFormat="1" applyFont="1" applyFill="1" applyBorder="1" applyAlignment="1">
      <alignment vertical="center"/>
    </xf>
    <xf numFmtId="0" fontId="5" fillId="0" borderId="7" xfId="0" applyFont="1" applyFill="1" applyBorder="1"/>
    <xf numFmtId="0" fontId="3" fillId="0" borderId="7" xfId="0" applyNumberFormat="1" applyFont="1" applyFill="1" applyBorder="1" applyAlignment="1">
      <alignment vertical="center" wrapText="1"/>
    </xf>
    <xf numFmtId="0" fontId="16" fillId="0" borderId="7" xfId="0" applyNumberFormat="1" applyFont="1" applyFill="1" applyBorder="1" applyAlignment="1">
      <alignment horizontal="left" vertical="center" wrapText="1"/>
    </xf>
    <xf numFmtId="0" fontId="16" fillId="0" borderId="8" xfId="0" applyFont="1" applyFill="1" applyBorder="1" applyAlignment="1">
      <alignment horizontal="center" vertical="center"/>
    </xf>
    <xf numFmtId="0" fontId="16" fillId="0" borderId="9" xfId="0" applyNumberFormat="1" applyFont="1" applyFill="1" applyBorder="1" applyAlignment="1">
      <alignment vertical="center" wrapText="1"/>
    </xf>
    <xf numFmtId="3" fontId="4" fillId="0" borderId="2" xfId="0" applyNumberFormat="1" applyFont="1" applyFill="1" applyBorder="1" applyAlignment="1">
      <alignment vertical="center"/>
    </xf>
    <xf numFmtId="3" fontId="6" fillId="0" borderId="2" xfId="0" applyNumberFormat="1" applyFont="1" applyFill="1" applyBorder="1" applyAlignment="1">
      <alignment vertical="center"/>
    </xf>
    <xf numFmtId="3" fontId="4" fillId="0" borderId="3" xfId="0" applyNumberFormat="1" applyFont="1" applyFill="1" applyBorder="1" applyAlignment="1">
      <alignment vertical="center"/>
    </xf>
    <xf numFmtId="3" fontId="3" fillId="0" borderId="2" xfId="0" applyNumberFormat="1" applyFont="1" applyFill="1" applyBorder="1" applyAlignment="1">
      <alignment vertical="center" wrapText="1"/>
    </xf>
    <xf numFmtId="3" fontId="4" fillId="0" borderId="2" xfId="0" applyNumberFormat="1" applyFont="1" applyFill="1" applyBorder="1" applyAlignment="1">
      <alignment vertical="center" wrapText="1"/>
    </xf>
    <xf numFmtId="3" fontId="4" fillId="0" borderId="3" xfId="0" applyNumberFormat="1" applyFont="1" applyFill="1" applyBorder="1" applyAlignment="1">
      <alignment horizontal="right" vertical="center" wrapText="1"/>
    </xf>
    <xf numFmtId="3" fontId="4" fillId="0" borderId="8" xfId="0" applyNumberFormat="1" applyFont="1" applyFill="1" applyBorder="1" applyAlignment="1">
      <alignment vertical="center"/>
    </xf>
    <xf numFmtId="3" fontId="16" fillId="0" borderId="10" xfId="0" applyNumberFormat="1" applyFont="1" applyFill="1" applyBorder="1" applyAlignment="1">
      <alignment vertical="center"/>
    </xf>
    <xf numFmtId="3" fontId="3" fillId="0" borderId="18" xfId="0" applyNumberFormat="1" applyFont="1" applyFill="1" applyBorder="1" applyAlignment="1">
      <alignment vertical="center"/>
    </xf>
    <xf numFmtId="3" fontId="5" fillId="0" borderId="3" xfId="0" applyNumberFormat="1" applyFont="1" applyFill="1" applyBorder="1" applyAlignment="1">
      <alignment vertical="center"/>
    </xf>
    <xf numFmtId="3" fontId="25" fillId="0" borderId="3" xfId="0" applyNumberFormat="1" applyFont="1" applyFill="1" applyBorder="1" applyAlignment="1">
      <alignment vertical="center"/>
    </xf>
    <xf numFmtId="3" fontId="26" fillId="0" borderId="3" xfId="0" applyNumberFormat="1" applyFont="1" applyFill="1" applyBorder="1" applyAlignment="1">
      <alignment vertical="center"/>
    </xf>
    <xf numFmtId="3" fontId="27" fillId="0" borderId="3" xfId="0" applyNumberFormat="1" applyFont="1" applyFill="1" applyBorder="1" applyAlignment="1">
      <alignment vertical="center"/>
    </xf>
    <xf numFmtId="3" fontId="27" fillId="0" borderId="2" xfId="0" applyNumberFormat="1" applyFont="1" applyFill="1" applyBorder="1" applyAlignment="1">
      <alignment vertical="center" wrapText="1"/>
    </xf>
    <xf numFmtId="165" fontId="25" fillId="0" borderId="3" xfId="11" applyNumberFormat="1" applyFont="1" applyFill="1" applyBorder="1" applyAlignment="1">
      <alignment horizontal="left" vertical="center" wrapText="1"/>
    </xf>
    <xf numFmtId="0" fontId="10" fillId="0" borderId="11" xfId="0" applyFont="1" applyFill="1" applyBorder="1" applyAlignment="1">
      <alignment horizontal="left"/>
    </xf>
    <xf numFmtId="0" fontId="5" fillId="0" borderId="0" xfId="0" applyFont="1" applyFill="1" applyAlignment="1">
      <alignment horizontal="right"/>
    </xf>
    <xf numFmtId="0" fontId="6" fillId="0" borderId="0" xfId="0" applyNumberFormat="1"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4"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6"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xf numFmtId="3" fontId="25" fillId="0" borderId="0" xfId="0" applyNumberFormat="1" applyFont="1" applyFill="1" applyBorder="1" applyAlignment="1">
      <alignment vertical="center"/>
    </xf>
    <xf numFmtId="3" fontId="25" fillId="0" borderId="8" xfId="0" applyNumberFormat="1" applyFont="1" applyFill="1" applyBorder="1" applyAlignment="1">
      <alignment vertical="center"/>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workbookViewId="0">
      <selection activeCell="D10" sqref="D10"/>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12.85546875" style="6" hidden="1" customWidth="1"/>
    <col min="8" max="16384" width="12.85546875" style="6"/>
  </cols>
  <sheetData>
    <row r="1" spans="1:7" ht="21" customHeight="1">
      <c r="A1" s="4" t="s">
        <v>46</v>
      </c>
      <c r="B1" s="4"/>
      <c r="C1" s="4"/>
      <c r="D1" s="61" t="s">
        <v>37</v>
      </c>
      <c r="E1" s="61"/>
      <c r="F1" s="61"/>
    </row>
    <row r="2" spans="1:7" ht="18.75">
      <c r="A2" s="7"/>
      <c r="B2" s="7"/>
      <c r="C2" s="5"/>
      <c r="D2" s="5"/>
      <c r="E2" s="5"/>
      <c r="F2" s="5"/>
    </row>
    <row r="3" spans="1:7" ht="27" customHeight="1">
      <c r="A3" s="22" t="s">
        <v>47</v>
      </c>
      <c r="B3" s="15"/>
      <c r="C3" s="16"/>
      <c r="D3" s="16"/>
      <c r="E3" s="16"/>
      <c r="F3" s="16"/>
    </row>
    <row r="4" spans="1:7">
      <c r="A4" s="62"/>
      <c r="B4" s="62"/>
      <c r="C4" s="62"/>
      <c r="D4" s="62"/>
      <c r="E4" s="62"/>
      <c r="F4" s="62"/>
    </row>
    <row r="5" spans="1:7" ht="17.25" customHeight="1">
      <c r="A5" s="63"/>
      <c r="B5" s="63"/>
      <c r="C5" s="63"/>
      <c r="D5" s="25"/>
      <c r="E5" s="26"/>
      <c r="F5" s="23" t="s">
        <v>0</v>
      </c>
    </row>
    <row r="6" spans="1:7" s="17" customFormat="1" ht="34.9" customHeight="1">
      <c r="A6" s="64" t="s">
        <v>1</v>
      </c>
      <c r="B6" s="65" t="s">
        <v>2</v>
      </c>
      <c r="C6" s="66" t="s">
        <v>33</v>
      </c>
      <c r="D6" s="68" t="s">
        <v>48</v>
      </c>
      <c r="E6" s="70" t="s">
        <v>34</v>
      </c>
      <c r="F6" s="71"/>
    </row>
    <row r="7" spans="1:7" s="17" customFormat="1" ht="52.15" customHeight="1">
      <c r="A7" s="64"/>
      <c r="B7" s="64"/>
      <c r="C7" s="67"/>
      <c r="D7" s="69"/>
      <c r="E7" s="2" t="s">
        <v>33</v>
      </c>
      <c r="F7" s="3" t="s">
        <v>35</v>
      </c>
    </row>
    <row r="8" spans="1:7" s="31" customFormat="1" ht="21" customHeight="1">
      <c r="A8" s="27" t="s">
        <v>3</v>
      </c>
      <c r="B8" s="28" t="s">
        <v>38</v>
      </c>
      <c r="C8" s="29">
        <f>C9+C28+C29+C36</f>
        <v>15445000</v>
      </c>
      <c r="D8" s="29">
        <f>D9+D28+D29+D36</f>
        <v>11770425</v>
      </c>
      <c r="E8" s="30">
        <f>(D8/C8)*100</f>
        <v>76.208643573972154</v>
      </c>
      <c r="F8" s="30">
        <f>(D8/G8)*100</f>
        <v>99.755080913537824</v>
      </c>
      <c r="G8" s="53">
        <f>G9+G30</f>
        <v>11799323.796050001</v>
      </c>
    </row>
    <row r="9" spans="1:7" s="8" customFormat="1" ht="21" customHeight="1">
      <c r="A9" s="9" t="s">
        <v>5</v>
      </c>
      <c r="B9" s="10" t="s">
        <v>9</v>
      </c>
      <c r="C9" s="32">
        <f>SUM(C10:C17,(C23:C27))+1000</f>
        <v>13460000</v>
      </c>
      <c r="D9" s="32">
        <f>SUM(D10:D17,(D23:D27))+17</f>
        <v>9847390</v>
      </c>
      <c r="E9" s="32">
        <f>(D9/C9)*100</f>
        <v>73.160401188707283</v>
      </c>
      <c r="F9" s="32">
        <f>(D9/G9)*100</f>
        <v>103.08727410179593</v>
      </c>
      <c r="G9" s="54">
        <f>SUM(G10:G17)+SUM(G23:G28)+1467</f>
        <v>9552478.7960500009</v>
      </c>
    </row>
    <row r="10" spans="1:7" s="8" customFormat="1" ht="21" customHeight="1">
      <c r="A10" s="11">
        <v>1</v>
      </c>
      <c r="B10" s="12" t="s">
        <v>39</v>
      </c>
      <c r="C10" s="33">
        <f>500000+3260000</f>
        <v>3760000</v>
      </c>
      <c r="D10" s="34">
        <f>318270+2557313</f>
        <v>2875583</v>
      </c>
      <c r="E10" s="45">
        <f t="shared" ref="E10:E39" si="0">(D10/C10)*100</f>
        <v>76.478271276595748</v>
      </c>
      <c r="F10" s="45">
        <f>(D10/G10)*100</f>
        <v>108.4583777765373</v>
      </c>
      <c r="G10" s="55">
        <f>313643+2337681</f>
        <v>2651324</v>
      </c>
    </row>
    <row r="11" spans="1:7" s="8" customFormat="1" ht="21" customHeight="1">
      <c r="A11" s="11">
        <f>+A10+1</f>
        <v>2</v>
      </c>
      <c r="B11" s="12" t="s">
        <v>10</v>
      </c>
      <c r="C11" s="33">
        <v>1080000</v>
      </c>
      <c r="D11" s="34">
        <v>562957</v>
      </c>
      <c r="E11" s="45">
        <f t="shared" si="0"/>
        <v>52.125648148148152</v>
      </c>
      <c r="F11" s="45">
        <f t="shared" ref="F11:F26" si="1">(D11/G11)*100</f>
        <v>78.032515569576915</v>
      </c>
      <c r="G11" s="55">
        <v>721439</v>
      </c>
    </row>
    <row r="12" spans="1:7" s="8" customFormat="1" ht="21" customHeight="1">
      <c r="A12" s="11">
        <f>A11+1</f>
        <v>3</v>
      </c>
      <c r="B12" s="12" t="s">
        <v>11</v>
      </c>
      <c r="C12" s="33">
        <v>3389000</v>
      </c>
      <c r="D12" s="34">
        <v>2589309</v>
      </c>
      <c r="E12" s="45">
        <f t="shared" si="0"/>
        <v>76.403334316907646</v>
      </c>
      <c r="F12" s="45">
        <f t="shared" si="1"/>
        <v>117.35664957515981</v>
      </c>
      <c r="G12" s="55">
        <v>2206359</v>
      </c>
    </row>
    <row r="13" spans="1:7" s="8" customFormat="1" ht="21" customHeight="1">
      <c r="A13" s="11">
        <f>A12+1</f>
        <v>4</v>
      </c>
      <c r="B13" s="12" t="s">
        <v>12</v>
      </c>
      <c r="C13" s="46">
        <v>1390000</v>
      </c>
      <c r="D13" s="36">
        <v>1071905</v>
      </c>
      <c r="E13" s="45">
        <f t="shared" si="0"/>
        <v>77.115467625899285</v>
      </c>
      <c r="F13" s="45">
        <f t="shared" si="1"/>
        <v>80.903924867406189</v>
      </c>
      <c r="G13" s="55">
        <v>1324911</v>
      </c>
    </row>
    <row r="14" spans="1:7" s="8" customFormat="1" ht="21" customHeight="1">
      <c r="A14" s="11">
        <f>A13+1</f>
        <v>5</v>
      </c>
      <c r="B14" s="12" t="s">
        <v>13</v>
      </c>
      <c r="C14" s="35">
        <v>1100000</v>
      </c>
      <c r="D14" s="36">
        <v>458989</v>
      </c>
      <c r="E14" s="45">
        <f t="shared" si="0"/>
        <v>41.726272727272729</v>
      </c>
      <c r="F14" s="45">
        <f t="shared" si="1"/>
        <v>74.892594266581597</v>
      </c>
      <c r="G14" s="55">
        <v>612863</v>
      </c>
    </row>
    <row r="15" spans="1:7" s="8" customFormat="1" ht="21" customHeight="1">
      <c r="A15" s="11">
        <f>A14+1</f>
        <v>6</v>
      </c>
      <c r="B15" s="12" t="s">
        <v>14</v>
      </c>
      <c r="C15" s="35">
        <v>550000</v>
      </c>
      <c r="D15" s="36">
        <v>318401</v>
      </c>
      <c r="E15" s="45">
        <f t="shared" si="0"/>
        <v>57.891090909090913</v>
      </c>
      <c r="F15" s="45">
        <f t="shared" si="1"/>
        <v>59.268490631363804</v>
      </c>
      <c r="G15" s="55">
        <v>537218</v>
      </c>
    </row>
    <row r="16" spans="1:7" s="8" customFormat="1" ht="21" customHeight="1">
      <c r="A16" s="11">
        <f>A15+1</f>
        <v>7</v>
      </c>
      <c r="B16" s="12" t="s">
        <v>15</v>
      </c>
      <c r="C16" s="35">
        <v>220000</v>
      </c>
      <c r="D16" s="36">
        <v>256880</v>
      </c>
      <c r="E16" s="45">
        <f t="shared" si="0"/>
        <v>116.76363636363635</v>
      </c>
      <c r="F16" s="45">
        <f t="shared" si="1"/>
        <v>143.63034532116657</v>
      </c>
      <c r="G16" s="55">
        <v>178848</v>
      </c>
    </row>
    <row r="17" spans="1:7" s="8" customFormat="1" ht="21" customHeight="1">
      <c r="A17" s="11">
        <v>8</v>
      </c>
      <c r="B17" s="12" t="s">
        <v>40</v>
      </c>
      <c r="C17" s="35">
        <f>SUM(C18:C22)</f>
        <v>1166000</v>
      </c>
      <c r="D17" s="35">
        <f>SUM(D18:D22)</f>
        <v>889002</v>
      </c>
      <c r="E17" s="45">
        <f t="shared" si="0"/>
        <v>76.24373927958834</v>
      </c>
      <c r="F17" s="45">
        <f t="shared" si="1"/>
        <v>129.15818763747521</v>
      </c>
      <c r="G17" s="55">
        <f>SUM(G18:G22)</f>
        <v>688304.79605</v>
      </c>
    </row>
    <row r="18" spans="1:7" s="8" customFormat="1" ht="21" customHeight="1">
      <c r="A18" s="18" t="s">
        <v>8</v>
      </c>
      <c r="B18" s="19" t="s">
        <v>16</v>
      </c>
      <c r="C18" s="45">
        <v>0</v>
      </c>
      <c r="D18" s="45">
        <v>2</v>
      </c>
      <c r="E18" s="45"/>
      <c r="F18" s="45">
        <f t="shared" si="1"/>
        <v>111.35547451351577</v>
      </c>
      <c r="G18" s="56">
        <v>1.7960499999999999</v>
      </c>
    </row>
    <row r="19" spans="1:7" s="8" customFormat="1" ht="21" customHeight="1">
      <c r="A19" s="18" t="s">
        <v>8</v>
      </c>
      <c r="B19" s="19" t="s">
        <v>17</v>
      </c>
      <c r="C19" s="45">
        <v>16000</v>
      </c>
      <c r="D19" s="47">
        <v>15263</v>
      </c>
      <c r="E19" s="45">
        <f t="shared" si="0"/>
        <v>95.393749999999997</v>
      </c>
      <c r="F19" s="45">
        <f t="shared" si="1"/>
        <v>77.532256425886416</v>
      </c>
      <c r="G19" s="56">
        <v>19686</v>
      </c>
    </row>
    <row r="20" spans="1:7" s="8" customFormat="1" ht="21" customHeight="1">
      <c r="A20" s="18" t="s">
        <v>8</v>
      </c>
      <c r="B20" s="19" t="s">
        <v>19</v>
      </c>
      <c r="C20" s="33">
        <v>850000</v>
      </c>
      <c r="D20" s="34">
        <v>565784</v>
      </c>
      <c r="E20" s="45">
        <f t="shared" si="0"/>
        <v>66.562823529411759</v>
      </c>
      <c r="F20" s="45">
        <f t="shared" si="1"/>
        <v>107.63184227246958</v>
      </c>
      <c r="G20" s="56">
        <v>525666</v>
      </c>
    </row>
    <row r="21" spans="1:7" s="8" customFormat="1" ht="21" customHeight="1">
      <c r="A21" s="18" t="s">
        <v>8</v>
      </c>
      <c r="B21" s="19" t="s">
        <v>18</v>
      </c>
      <c r="C21" s="35">
        <v>300000</v>
      </c>
      <c r="D21" s="36">
        <v>302423</v>
      </c>
      <c r="E21" s="45">
        <f t="shared" si="0"/>
        <v>100.80766666666668</v>
      </c>
      <c r="F21" s="45">
        <f t="shared" si="1"/>
        <v>211.59855306703608</v>
      </c>
      <c r="G21" s="56">
        <v>142923</v>
      </c>
    </row>
    <row r="22" spans="1:7" s="8" customFormat="1" ht="21" customHeight="1">
      <c r="A22" s="18" t="s">
        <v>8</v>
      </c>
      <c r="B22" s="19" t="s">
        <v>20</v>
      </c>
      <c r="C22" s="35">
        <v>0</v>
      </c>
      <c r="D22" s="36">
        <v>5530</v>
      </c>
      <c r="E22" s="45"/>
      <c r="F22" s="45">
        <f t="shared" si="1"/>
        <v>19750</v>
      </c>
      <c r="G22" s="56">
        <v>28</v>
      </c>
    </row>
    <row r="23" spans="1:7" s="8" customFormat="1" ht="21" customHeight="1">
      <c r="A23" s="11">
        <v>9</v>
      </c>
      <c r="B23" s="12" t="s">
        <v>22</v>
      </c>
      <c r="C23" s="33">
        <v>45000</v>
      </c>
      <c r="D23" s="34">
        <v>43416</v>
      </c>
      <c r="E23" s="45">
        <f t="shared" si="0"/>
        <v>96.48</v>
      </c>
      <c r="F23" s="45">
        <f t="shared" si="1"/>
        <v>153.22392800423506</v>
      </c>
      <c r="G23" s="55">
        <v>28335</v>
      </c>
    </row>
    <row r="24" spans="1:7" s="8" customFormat="1" ht="32.25">
      <c r="A24" s="20">
        <f>A23+1</f>
        <v>10</v>
      </c>
      <c r="B24" s="37" t="s">
        <v>25</v>
      </c>
      <c r="C24" s="45">
        <v>190000</v>
      </c>
      <c r="D24" s="47">
        <v>238742</v>
      </c>
      <c r="E24" s="45">
        <f t="shared" si="0"/>
        <v>125.65368421052632</v>
      </c>
      <c r="F24" s="45">
        <f t="shared" si="1"/>
        <v>180.55055584965589</v>
      </c>
      <c r="G24" s="55">
        <v>132230</v>
      </c>
    </row>
    <row r="25" spans="1:7" s="8" customFormat="1" ht="21" customHeight="1">
      <c r="A25" s="11">
        <v>11</v>
      </c>
      <c r="B25" s="12" t="s">
        <v>21</v>
      </c>
      <c r="C25" s="45">
        <v>220000</v>
      </c>
      <c r="D25" s="47">
        <v>224986</v>
      </c>
      <c r="E25" s="45">
        <f t="shared" si="0"/>
        <v>102.26636363636364</v>
      </c>
      <c r="F25" s="45">
        <f t="shared" si="1"/>
        <v>117.72406900629471</v>
      </c>
      <c r="G25" s="55">
        <v>191113</v>
      </c>
    </row>
    <row r="26" spans="1:7" s="8" customFormat="1" ht="21.6" customHeight="1">
      <c r="A26" s="11">
        <f>A25+1</f>
        <v>12</v>
      </c>
      <c r="B26" s="12" t="s">
        <v>24</v>
      </c>
      <c r="C26" s="33">
        <v>19000</v>
      </c>
      <c r="D26" s="34">
        <v>8468</v>
      </c>
      <c r="E26" s="45">
        <f t="shared" si="0"/>
        <v>44.568421052631578</v>
      </c>
      <c r="F26" s="45">
        <f t="shared" si="1"/>
        <v>60.951558338731736</v>
      </c>
      <c r="G26" s="55">
        <v>13893</v>
      </c>
    </row>
    <row r="27" spans="1:7" s="8" customFormat="1" ht="21.6" customHeight="1">
      <c r="A27" s="11">
        <f>A26+1</f>
        <v>13</v>
      </c>
      <c r="B27" s="12" t="s">
        <v>23</v>
      </c>
      <c r="C27" s="33">
        <v>330000</v>
      </c>
      <c r="D27" s="34">
        <v>308735</v>
      </c>
      <c r="E27" s="45">
        <f t="shared" si="0"/>
        <v>93.556060606060612</v>
      </c>
      <c r="F27" s="45">
        <f>(D27/G27)*100</f>
        <v>116.8680490888581</v>
      </c>
      <c r="G27" s="55">
        <v>264174</v>
      </c>
    </row>
    <row r="28" spans="1:7" s="8" customFormat="1" ht="21.6" customHeight="1">
      <c r="A28" s="9" t="s">
        <v>6</v>
      </c>
      <c r="B28" s="10" t="s">
        <v>36</v>
      </c>
      <c r="C28" s="32">
        <v>0</v>
      </c>
      <c r="D28" s="39"/>
      <c r="E28" s="32"/>
      <c r="F28" s="32"/>
      <c r="G28" s="55"/>
    </row>
    <row r="29" spans="1:7" s="8" customFormat="1" ht="21.6" customHeight="1">
      <c r="A29" s="9" t="s">
        <v>7</v>
      </c>
      <c r="B29" s="10" t="s">
        <v>41</v>
      </c>
      <c r="C29" s="32">
        <f>SUM(C30:C35)</f>
        <v>1985000</v>
      </c>
      <c r="D29" s="32">
        <f>SUM(D30:D35)+37</f>
        <v>1923035</v>
      </c>
      <c r="E29" s="32">
        <f t="shared" si="0"/>
        <v>96.878337531486153</v>
      </c>
      <c r="F29" s="32">
        <f>(D29/G29)*100</f>
        <v>71.666523808281568</v>
      </c>
      <c r="G29" s="57">
        <v>2683310</v>
      </c>
    </row>
    <row r="30" spans="1:7" s="8" customFormat="1" ht="21.6" customHeight="1">
      <c r="A30" s="11">
        <v>1</v>
      </c>
      <c r="B30" s="12" t="s">
        <v>26</v>
      </c>
      <c r="C30" s="33">
        <v>1669000</v>
      </c>
      <c r="D30" s="34">
        <v>1629625</v>
      </c>
      <c r="E30" s="45">
        <f t="shared" si="0"/>
        <v>97.640802875973648</v>
      </c>
      <c r="F30" s="45">
        <f>(D30/G30)*100</f>
        <v>72.529480226717908</v>
      </c>
      <c r="G30" s="55">
        <v>2246845</v>
      </c>
    </row>
    <row r="31" spans="1:7" s="8" customFormat="1" ht="21.6" customHeight="1">
      <c r="A31" s="11">
        <f>A30+1</f>
        <v>2</v>
      </c>
      <c r="B31" s="12" t="s">
        <v>27</v>
      </c>
      <c r="C31" s="33">
        <v>15000</v>
      </c>
      <c r="D31" s="34">
        <v>38791</v>
      </c>
      <c r="E31" s="45">
        <f t="shared" si="0"/>
        <v>258.60666666666663</v>
      </c>
      <c r="F31" s="45">
        <f t="shared" ref="F31:F35" si="2">(D31/G31)*100</f>
        <v>114.47500442660686</v>
      </c>
      <c r="G31" s="55">
        <v>33886</v>
      </c>
    </row>
    <row r="32" spans="1:7" s="8" customFormat="1" ht="21.6" customHeight="1">
      <c r="A32" s="11">
        <f>A31+1</f>
        <v>3</v>
      </c>
      <c r="B32" s="12" t="s">
        <v>28</v>
      </c>
      <c r="C32" s="33">
        <v>196000</v>
      </c>
      <c r="D32" s="34">
        <v>198021</v>
      </c>
      <c r="E32" s="45">
        <f t="shared" si="0"/>
        <v>101.03112244897959</v>
      </c>
      <c r="F32" s="45">
        <f t="shared" si="2"/>
        <v>67.182241341873848</v>
      </c>
      <c r="G32" s="55">
        <v>294752</v>
      </c>
    </row>
    <row r="33" spans="1:7" s="8" customFormat="1" ht="21.6" customHeight="1">
      <c r="A33" s="11">
        <f>A32+1</f>
        <v>4</v>
      </c>
      <c r="B33" s="12" t="s">
        <v>29</v>
      </c>
      <c r="C33" s="33">
        <v>93000</v>
      </c>
      <c r="D33" s="34">
        <v>15510</v>
      </c>
      <c r="E33" s="45">
        <f t="shared" si="0"/>
        <v>16.677419354838712</v>
      </c>
      <c r="F33" s="45">
        <f t="shared" si="2"/>
        <v>16.616136185895034</v>
      </c>
      <c r="G33" s="55">
        <v>93343</v>
      </c>
    </row>
    <row r="34" spans="1:7" s="8" customFormat="1" ht="21.6" customHeight="1">
      <c r="A34" s="11">
        <v>5</v>
      </c>
      <c r="B34" s="12" t="s">
        <v>30</v>
      </c>
      <c r="C34" s="33">
        <v>12000</v>
      </c>
      <c r="D34" s="34">
        <v>22196</v>
      </c>
      <c r="E34" s="45">
        <f t="shared" si="0"/>
        <v>184.96666666666667</v>
      </c>
      <c r="F34" s="45">
        <f t="shared" si="2"/>
        <v>168.84223337897458</v>
      </c>
      <c r="G34" s="55">
        <v>13146</v>
      </c>
    </row>
    <row r="35" spans="1:7" s="8" customFormat="1" ht="21.6" customHeight="1">
      <c r="A35" s="11">
        <v>6</v>
      </c>
      <c r="B35" s="14" t="s">
        <v>31</v>
      </c>
      <c r="C35" s="33">
        <v>0</v>
      </c>
      <c r="D35" s="34">
        <v>18855</v>
      </c>
      <c r="E35" s="45"/>
      <c r="F35" s="45">
        <f t="shared" si="2"/>
        <v>2923.2558139534885</v>
      </c>
      <c r="G35" s="55">
        <v>645</v>
      </c>
    </row>
    <row r="36" spans="1:7" s="8" customFormat="1" ht="21.6" customHeight="1">
      <c r="A36" s="9" t="s">
        <v>45</v>
      </c>
      <c r="B36" s="40" t="s">
        <v>32</v>
      </c>
      <c r="C36" s="38"/>
      <c r="D36" s="34"/>
      <c r="E36" s="32"/>
      <c r="F36" s="32"/>
      <c r="G36" s="55"/>
    </row>
    <row r="37" spans="1:7" s="8" customFormat="1" ht="21" customHeight="1">
      <c r="A37" s="24" t="s">
        <v>4</v>
      </c>
      <c r="B37" s="41" t="s">
        <v>42</v>
      </c>
      <c r="C37" s="48">
        <f>C38+C39</f>
        <v>11881637</v>
      </c>
      <c r="D37" s="48">
        <f>D38+D39</f>
        <v>8668925</v>
      </c>
      <c r="E37" s="32">
        <f t="shared" si="0"/>
        <v>72.960695567454209</v>
      </c>
      <c r="F37" s="32">
        <f t="shared" ref="F37" si="3">(E37/G37)*100</f>
        <v>5.9497635951702519E-4</v>
      </c>
      <c r="G37" s="58">
        <f>G38+G39</f>
        <v>12262789</v>
      </c>
    </row>
    <row r="38" spans="1:7" s="8" customFormat="1" ht="21" customHeight="1">
      <c r="A38" s="13">
        <v>1</v>
      </c>
      <c r="B38" s="42" t="s">
        <v>43</v>
      </c>
      <c r="C38" s="49">
        <f>7221604+1893933</f>
        <v>9115537</v>
      </c>
      <c r="D38" s="50">
        <f>5201038+1308626</f>
        <v>6509664</v>
      </c>
      <c r="E38" s="45">
        <f t="shared" si="0"/>
        <v>71.412841613171011</v>
      </c>
      <c r="F38" s="45">
        <f>(D38/G38)*100</f>
        <v>92.112890102659534</v>
      </c>
      <c r="G38" s="59">
        <f>136773+4181472+2748805</f>
        <v>7067050</v>
      </c>
    </row>
    <row r="39" spans="1:7" s="8" customFormat="1" ht="21" customHeight="1">
      <c r="A39" s="43">
        <v>2</v>
      </c>
      <c r="B39" s="44" t="s">
        <v>44</v>
      </c>
      <c r="C39" s="51">
        <f>1403410+1362690</f>
        <v>2766100</v>
      </c>
      <c r="D39" s="52">
        <f>1139162+1020099</f>
        <v>2159261</v>
      </c>
      <c r="E39" s="51">
        <f t="shared" si="0"/>
        <v>78.061566826940449</v>
      </c>
      <c r="F39" s="51">
        <f>(D39/G39)*100</f>
        <v>41.558303833198707</v>
      </c>
      <c r="G39" s="73">
        <f>3160753+682188+1352798</f>
        <v>5195739</v>
      </c>
    </row>
    <row r="40" spans="1:7" ht="15.95" customHeight="1">
      <c r="A40" s="60"/>
      <c r="B40" s="60"/>
      <c r="C40" s="60"/>
      <c r="D40" s="60"/>
      <c r="E40" s="60"/>
      <c r="F40" s="60"/>
      <c r="G40" s="72"/>
    </row>
    <row r="41" spans="1:7" ht="22.5" customHeight="1">
      <c r="A41" s="8"/>
      <c r="B41" s="21"/>
      <c r="C41" s="8"/>
      <c r="D41" s="8"/>
      <c r="E41" s="8"/>
      <c r="F41" s="8"/>
    </row>
    <row r="42" spans="1:7" ht="18.75">
      <c r="A42" s="8"/>
      <c r="B42" s="21"/>
      <c r="C42" s="8"/>
      <c r="D42" s="8"/>
      <c r="E42" s="8"/>
      <c r="F42" s="8"/>
    </row>
    <row r="43" spans="1:7" ht="18.75">
      <c r="A43" s="1"/>
      <c r="B43" s="21"/>
      <c r="C43" s="8"/>
      <c r="D43" s="8"/>
      <c r="E43" s="8"/>
      <c r="F43" s="8"/>
    </row>
    <row r="44" spans="1:7"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3.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dcterms:created xsi:type="dcterms:W3CDTF">2018-08-22T07:49:45Z</dcterms:created>
  <dcterms:modified xsi:type="dcterms:W3CDTF">2023-10-05T10:10:14Z</dcterms:modified>
</cp:coreProperties>
</file>